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u Oja\Anu kaust\Projektid\MATA\2024\Garantiikirjad\"/>
    </mc:Choice>
  </mc:AlternateContent>
  <xr:revisionPtr revIDLastSave="0" documentId="8_{8AA025D2-1329-4BEF-B471-4675FAD967B3}" xr6:coauthVersionLast="47" xr6:coauthVersionMax="47" xr10:uidLastSave="{00000000-0000-0000-0000-000000000000}"/>
  <bookViews>
    <workbookView xWindow="28680" yWindow="-120" windowWidth="29040" windowHeight="15720" xr2:uid="{638566F0-64EB-4794-BCF3-8D30C046216E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G14" i="1"/>
  <c r="H14" i="1"/>
  <c r="I14" i="1"/>
  <c r="G15" i="1"/>
  <c r="I15" i="1" s="1"/>
  <c r="H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I20" i="1" s="1"/>
  <c r="H20" i="1"/>
  <c r="H21" i="1" l="1"/>
  <c r="G21" i="1"/>
  <c r="I21" i="1"/>
  <c r="E20" i="1"/>
  <c r="E19" i="1"/>
  <c r="E18" i="1"/>
  <c r="E17" i="1"/>
  <c r="E16" i="1"/>
  <c r="E15" i="1"/>
  <c r="E14" i="1"/>
  <c r="E13" i="1"/>
  <c r="K13" i="1" s="1"/>
  <c r="C19" i="1"/>
  <c r="C20" i="1"/>
  <c r="C18" i="1"/>
  <c r="K18" i="1" s="1"/>
  <c r="C17" i="1"/>
  <c r="K17" i="1" s="1"/>
  <c r="C16" i="1"/>
  <c r="K16" i="1" s="1"/>
  <c r="C15" i="1"/>
  <c r="K15" i="1" s="1"/>
  <c r="C14" i="1"/>
  <c r="J20" i="1"/>
  <c r="J19" i="1"/>
  <c r="J18" i="1"/>
  <c r="J17" i="1"/>
  <c r="J16" i="1"/>
  <c r="J15" i="1"/>
  <c r="J14" i="1"/>
  <c r="J13" i="1"/>
  <c r="D20" i="1"/>
  <c r="D19" i="1"/>
  <c r="D18" i="1"/>
  <c r="D17" i="1"/>
  <c r="D16" i="1"/>
  <c r="D15" i="1"/>
  <c r="D14" i="1"/>
  <c r="D13" i="1"/>
  <c r="B21" i="1"/>
  <c r="K5" i="1"/>
  <c r="K6" i="1"/>
  <c r="K7" i="1"/>
  <c r="I5" i="1"/>
  <c r="I6" i="1"/>
  <c r="G5" i="1"/>
  <c r="G6" i="1"/>
  <c r="E5" i="1"/>
  <c r="E6" i="1"/>
  <c r="C5" i="1"/>
  <c r="C6" i="1"/>
  <c r="I7" i="1"/>
  <c r="G7" i="1"/>
  <c r="E7" i="1"/>
  <c r="C7" i="1"/>
  <c r="K8" i="1" l="1"/>
  <c r="G8" i="1"/>
  <c r="C8" i="1"/>
  <c r="E8" i="1"/>
  <c r="I8" i="1"/>
  <c r="F16" i="1"/>
  <c r="F19" i="1"/>
  <c r="C21" i="1"/>
  <c r="K20" i="1"/>
  <c r="L20" i="1" s="1"/>
  <c r="F17" i="1"/>
  <c r="K19" i="1"/>
  <c r="L19" i="1" s="1"/>
  <c r="L13" i="1"/>
  <c r="D21" i="1"/>
  <c r="F20" i="1"/>
  <c r="F14" i="1"/>
  <c r="F15" i="1"/>
  <c r="K14" i="1"/>
  <c r="F18" i="1"/>
  <c r="F13" i="1"/>
  <c r="E21" i="1"/>
  <c r="L16" i="1"/>
  <c r="L18" i="1"/>
  <c r="L15" i="1"/>
  <c r="L17" i="1"/>
  <c r="J21" i="1"/>
  <c r="L7" i="1"/>
  <c r="L5" i="1"/>
  <c r="L6" i="1"/>
  <c r="M17" i="1" l="1"/>
  <c r="M16" i="1"/>
  <c r="M13" i="1"/>
  <c r="M15" i="1"/>
  <c r="K21" i="1"/>
  <c r="M18" i="1"/>
  <c r="M20" i="1"/>
  <c r="M19" i="1"/>
  <c r="L14" i="1"/>
  <c r="M14" i="1" s="1"/>
  <c r="F21" i="1"/>
  <c r="L21" i="1" l="1"/>
  <c r="M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Maarika</author>
  </authors>
  <commentList>
    <comment ref="C11" authorId="0" shapeId="0" xr:uid="{327BE0FB-FDAA-4876-A7BF-FCB061EA2805}">
      <text>
        <r>
          <rPr>
            <b/>
            <sz val="9"/>
            <color indexed="81"/>
            <rFont val="Segoe UI"/>
            <charset val="1"/>
          </rPr>
          <t xml:space="preserve"> </t>
        </r>
        <r>
          <rPr>
            <sz val="9"/>
            <color indexed="81"/>
            <rFont val="Segoe UI"/>
            <family val="2"/>
          </rPr>
          <t xml:space="preserve">üldhariduskoolide õpilaste arvust on maha arvatud  Näpi kooli 82 õpilast, Porkuni kooli 98 õpilast ja Mihkli kooli 14 õpilast
</t>
        </r>
      </text>
    </comment>
    <comment ref="G11" authorId="0" shapeId="0" xr:uid="{1F19F84A-5FFB-4F3A-987E-76BB6D5953D4}">
      <text>
        <r>
          <rPr>
            <sz val="9"/>
            <color indexed="81"/>
            <rFont val="Segoe UI"/>
            <charset val="1"/>
          </rPr>
          <t xml:space="preserve">arvestatud, et 8000 eurot  omafin. rahastatakse maakondl. ühisürituste vahenditest (maakonna laulupidu 6000 eurot ja rongkäigu kujundus 2000 eurot(raha eraldamise kohta tegi VIROL juhatus  otsuse 19.02.2024)
</t>
        </r>
      </text>
    </comment>
  </commentList>
</comments>
</file>

<file path=xl/sharedStrings.xml><?xml version="1.0" encoding="utf-8"?>
<sst xmlns="http://schemas.openxmlformats.org/spreadsheetml/2006/main" count="41" uniqueCount="28">
  <si>
    <t>omafin</t>
  </si>
  <si>
    <t>toetus</t>
  </si>
  <si>
    <t>Projekt</t>
  </si>
  <si>
    <t>Sportlik Lääne-Virumaa</t>
  </si>
  <si>
    <t>KOKKU</t>
  </si>
  <si>
    <t>PROJEKTIDE KOGUSUMMA</t>
  </si>
  <si>
    <t>Vald/linn</t>
  </si>
  <si>
    <t>Haljala vald</t>
  </si>
  <si>
    <t>Kadrina vald</t>
  </si>
  <si>
    <t>Rakvere linn</t>
  </si>
  <si>
    <t>Rakvere vald</t>
  </si>
  <si>
    <t>Tapa vald</t>
  </si>
  <si>
    <t>Vinni vald</t>
  </si>
  <si>
    <t>Viru-Nigula vald</t>
  </si>
  <si>
    <t>Väike-Maarja vald</t>
  </si>
  <si>
    <t>50% omafin jagatakse võrdselt</t>
  </si>
  <si>
    <t>50% jagatakse KOV elanike arvu järgi</t>
  </si>
  <si>
    <t>Omafin. Kokku</t>
  </si>
  <si>
    <t>Üldharidus-koolide õpilaste arv 2023/2024 õppeaastal</t>
  </si>
  <si>
    <t>50% jagatakse üldharidus-koolide õpilaste arvu järgi</t>
  </si>
  <si>
    <t>Omafin. kokku</t>
  </si>
  <si>
    <t>Elanike arv 1.01.2024</t>
  </si>
  <si>
    <t xml:space="preserve"> Projekt "Sportlik Lääne-Virumaa"                     2024.a omafinantseeringu  jaotus </t>
  </si>
  <si>
    <t>2024.a omafin.               kokku</t>
  </si>
  <si>
    <t xml:space="preserve">Projekt "Kultuurielu edendamine Lääne-Virumaal"  2024.a omafinantseeringu jaotus           </t>
  </si>
  <si>
    <t>Projekt "Noorte ettevõtlikkuse edendamine"         2024.a omafinantseeringu  jaotus</t>
  </si>
  <si>
    <t>Kultuurielu edendamine Lääne-Virumaal</t>
  </si>
  <si>
    <t>Noorte ettevõtlikkuse edendamine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</si>
</sst>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r_-;\-* #,##0\ _k_r_-;_-* &quot;-&quot;??\ _k_r_-;_-@_-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1" fillId="0" borderId="1" xfId="0" applyFont="1" applyBorder="1"/>
    <xf numFmtId="0" fontId="0" fillId="0" borderId="1" xfId="0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6" borderId="1" xfId="0" applyNumberFormat="1" applyFill="1" applyBorder="1"/>
    <xf numFmtId="0" fontId="1" fillId="6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6" fillId="7" borderId="7" xfId="0" applyNumberFormat="1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6" fillId="0" borderId="3" xfId="0" applyFont="1" applyBorder="1"/>
    <xf numFmtId="164" fontId="6" fillId="0" borderId="3" xfId="1" applyNumberFormat="1" applyFont="1" applyBorder="1"/>
    <xf numFmtId="164" fontId="6" fillId="0" borderId="1" xfId="1" applyNumberFormat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horizontal="center" vertical="top" wrapText="1"/>
    </xf>
    <xf numFmtId="164" fontId="6" fillId="0" borderId="1" xfId="1" applyNumberFormat="1" applyFont="1" applyBorder="1"/>
    <xf numFmtId="164" fontId="6" fillId="0" borderId="1" xfId="0" applyNumberFormat="1" applyFont="1" applyBorder="1"/>
    <xf numFmtId="164" fontId="6" fillId="0" borderId="7" xfId="1" applyNumberFormat="1" applyFont="1" applyFill="1" applyBorder="1" applyAlignment="1">
      <alignment horizontal="center" vertical="top" wrapText="1"/>
    </xf>
    <xf numFmtId="0" fontId="6" fillId="0" borderId="1" xfId="0" applyFont="1" applyBorder="1"/>
    <xf numFmtId="164" fontId="6" fillId="0" borderId="1" xfId="1" applyNumberFormat="1" applyFont="1" applyFill="1" applyBorder="1"/>
    <xf numFmtId="164" fontId="6" fillId="0" borderId="3" xfId="1" applyNumberFormat="1" applyFont="1" applyFill="1" applyBorder="1"/>
    <xf numFmtId="0" fontId="5" fillId="0" borderId="3" xfId="0" applyFont="1" applyBorder="1"/>
    <xf numFmtId="164" fontId="5" fillId="0" borderId="3" xfId="1" applyNumberFormat="1" applyFont="1" applyBorder="1"/>
    <xf numFmtId="164" fontId="5" fillId="0" borderId="1" xfId="1" applyNumberFormat="1" applyFont="1" applyFill="1" applyBorder="1" applyAlignment="1">
      <alignment wrapText="1"/>
    </xf>
    <xf numFmtId="164" fontId="5" fillId="0" borderId="9" xfId="1" applyNumberFormat="1" applyFont="1" applyFill="1" applyBorder="1" applyAlignment="1">
      <alignment horizontal="center" vertical="top" wrapText="1"/>
    </xf>
    <xf numFmtId="164" fontId="5" fillId="0" borderId="1" xfId="0" applyNumberFormat="1" applyFont="1" applyBorder="1"/>
    <xf numFmtId="0" fontId="6" fillId="0" borderId="0" xfId="0" applyFont="1"/>
    <xf numFmtId="164" fontId="6" fillId="0" borderId="0" xfId="1" applyNumberFormat="1" applyFont="1" applyFill="1" applyBorder="1"/>
    <xf numFmtId="2" fontId="6" fillId="9" borderId="7" xfId="0" applyNumberFormat="1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horizontal="center" vertical="top" wrapText="1"/>
    </xf>
    <xf numFmtId="164" fontId="0" fillId="0" borderId="0" xfId="0" applyNumberFormat="1"/>
    <xf numFmtId="164" fontId="0" fillId="2" borderId="1" xfId="0" applyNumberFormat="1" applyFill="1" applyBorder="1"/>
    <xf numFmtId="0" fontId="5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5" fillId="9" borderId="5" xfId="1" applyNumberFormat="1" applyFont="1" applyFill="1" applyBorder="1" applyAlignment="1">
      <alignment horizontal="center" vertical="center" wrapText="1"/>
    </xf>
    <xf numFmtId="164" fontId="5" fillId="9" borderId="6" xfId="1" applyNumberFormat="1" applyFont="1" applyFill="1" applyBorder="1" applyAlignment="1">
      <alignment horizontal="center" vertical="center" wrapText="1"/>
    </xf>
    <xf numFmtId="164" fontId="5" fillId="9" borderId="7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2" fontId="6" fillId="7" borderId="2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164" fontId="5" fillId="4" borderId="5" xfId="1" applyNumberFormat="1" applyFont="1" applyFill="1" applyBorder="1" applyAlignment="1">
      <alignment horizontal="center" vertical="center" wrapText="1"/>
    </xf>
    <xf numFmtId="164" fontId="5" fillId="4" borderId="6" xfId="1" applyNumberFormat="1" applyFont="1" applyFill="1" applyBorder="1" applyAlignment="1">
      <alignment horizontal="center" vertical="center" wrapText="1"/>
    </xf>
    <xf numFmtId="164" fontId="5" fillId="4" borderId="7" xfId="1" applyNumberFormat="1" applyFont="1" applyFill="1" applyBorder="1" applyAlignment="1">
      <alignment horizontal="center" vertical="center" wrapText="1"/>
    </xf>
    <xf numFmtId="164" fontId="5" fillId="7" borderId="5" xfId="1" applyNumberFormat="1" applyFont="1" applyFill="1" applyBorder="1" applyAlignment="1">
      <alignment horizontal="center" vertical="center" wrapText="1"/>
    </xf>
    <xf numFmtId="164" fontId="5" fillId="7" borderId="6" xfId="1" applyNumberFormat="1" applyFont="1" applyFill="1" applyBorder="1" applyAlignment="1">
      <alignment horizontal="center" vertical="center" wrapText="1"/>
    </xf>
    <xf numFmtId="164" fontId="5" fillId="7" borderId="7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4E06-2829-4EA4-B631-67E5B71DE0CA}">
  <dimension ref="A2:N25"/>
  <sheetViews>
    <sheetView tabSelected="1" workbookViewId="0">
      <selection activeCell="A7" sqref="A7"/>
    </sheetView>
  </sheetViews>
  <sheetFormatPr defaultRowHeight="15" x14ac:dyDescent="0.25"/>
  <cols>
    <col min="1" max="1" width="29.42578125" customWidth="1"/>
    <col min="2" max="2" width="14.28515625" customWidth="1"/>
    <col min="3" max="3" width="13" customWidth="1"/>
    <col min="5" max="5" width="9.7109375" customWidth="1"/>
    <col min="6" max="6" width="11.85546875" customWidth="1"/>
    <col min="7" max="7" width="11" customWidth="1"/>
    <col min="8" max="8" width="11.5703125" customWidth="1"/>
    <col min="9" max="9" width="10.85546875" customWidth="1"/>
    <col min="10" max="10" width="10.42578125" customWidth="1"/>
    <col min="11" max="11" width="10.5703125" customWidth="1"/>
    <col min="12" max="12" width="14.28515625" customWidth="1"/>
    <col min="13" max="13" width="13.85546875" customWidth="1"/>
    <col min="14" max="14" width="10.42578125" customWidth="1"/>
    <col min="15" max="15" width="9.5703125" customWidth="1"/>
  </cols>
  <sheetData>
    <row r="2" spans="1:13" x14ac:dyDescent="0.25">
      <c r="B2" s="1"/>
      <c r="C2" s="1"/>
      <c r="D2" s="1"/>
      <c r="E2" s="1"/>
      <c r="F2" s="1"/>
      <c r="G2" s="1"/>
      <c r="H2" s="1"/>
      <c r="I2" s="1"/>
    </row>
    <row r="3" spans="1:13" x14ac:dyDescent="0.25">
      <c r="A3" s="3" t="s">
        <v>2</v>
      </c>
      <c r="B3" s="55">
        <v>2024</v>
      </c>
      <c r="C3" s="55"/>
      <c r="D3" s="56">
        <v>2025</v>
      </c>
      <c r="E3" s="56"/>
      <c r="F3" s="57">
        <v>2026</v>
      </c>
      <c r="G3" s="57"/>
      <c r="H3" s="58">
        <v>2027</v>
      </c>
      <c r="I3" s="58"/>
      <c r="J3" s="59" t="s">
        <v>4</v>
      </c>
      <c r="K3" s="59"/>
      <c r="L3" s="45" t="s">
        <v>5</v>
      </c>
    </row>
    <row r="4" spans="1:13" x14ac:dyDescent="0.25">
      <c r="A4" s="4"/>
      <c r="B4" s="3" t="s">
        <v>1</v>
      </c>
      <c r="C4" s="3" t="s">
        <v>0</v>
      </c>
      <c r="D4" s="3" t="s">
        <v>1</v>
      </c>
      <c r="E4" s="3" t="s">
        <v>0</v>
      </c>
      <c r="F4" s="3" t="s">
        <v>1</v>
      </c>
      <c r="G4" s="3" t="s">
        <v>0</v>
      </c>
      <c r="H4" s="3" t="s">
        <v>1</v>
      </c>
      <c r="I4" s="3" t="s">
        <v>0</v>
      </c>
      <c r="J4" s="8" t="s">
        <v>1</v>
      </c>
      <c r="K4" s="8" t="s">
        <v>0</v>
      </c>
      <c r="L4" s="46"/>
    </row>
    <row r="5" spans="1:13" x14ac:dyDescent="0.25">
      <c r="A5" s="4" t="s">
        <v>3</v>
      </c>
      <c r="B5" s="5">
        <v>25500</v>
      </c>
      <c r="C5" s="5">
        <f>B5*25/75</f>
        <v>8500</v>
      </c>
      <c r="D5" s="5">
        <v>18000</v>
      </c>
      <c r="E5" s="5">
        <f>D5*25/75</f>
        <v>6000</v>
      </c>
      <c r="F5" s="5">
        <v>18000</v>
      </c>
      <c r="G5" s="5">
        <f>F5*25/75</f>
        <v>6000</v>
      </c>
      <c r="H5" s="5">
        <v>18000</v>
      </c>
      <c r="I5" s="5">
        <f>H5*25/75</f>
        <v>6000</v>
      </c>
      <c r="J5" s="7">
        <v>79500</v>
      </c>
      <c r="K5" s="7">
        <f>J5*25/75</f>
        <v>26500</v>
      </c>
      <c r="L5" s="5">
        <f>B5+C5+D5+E5+F5+G5+H5+I5</f>
        <v>106000</v>
      </c>
    </row>
    <row r="6" spans="1:13" ht="30" x14ac:dyDescent="0.25">
      <c r="A6" s="38" t="s">
        <v>26</v>
      </c>
      <c r="B6" s="5">
        <v>78756</v>
      </c>
      <c r="C6" s="5">
        <f>B6*25/75</f>
        <v>26252</v>
      </c>
      <c r="D6" s="5">
        <v>11150</v>
      </c>
      <c r="E6" s="5">
        <f>D6*25/75</f>
        <v>3716.6666666666665</v>
      </c>
      <c r="F6" s="5">
        <v>7271</v>
      </c>
      <c r="G6" s="5">
        <f>F6*25/75</f>
        <v>2423.6666666666665</v>
      </c>
      <c r="H6" s="5">
        <v>39475</v>
      </c>
      <c r="I6" s="5">
        <f>H6*25/75</f>
        <v>13158.333333333334</v>
      </c>
      <c r="J6" s="7">
        <v>136652</v>
      </c>
      <c r="K6" s="7">
        <f>J6*25/75</f>
        <v>45550.666666666664</v>
      </c>
      <c r="L6" s="5">
        <f>B6+C6+D6+E6+F6+G6+H6+I6</f>
        <v>182202.66666666669</v>
      </c>
    </row>
    <row r="7" spans="1:13" x14ac:dyDescent="0.25">
      <c r="A7" s="4" t="s">
        <v>27</v>
      </c>
      <c r="B7" s="5">
        <v>20000</v>
      </c>
      <c r="C7" s="5">
        <f>B7*25/75</f>
        <v>6666.666666666667</v>
      </c>
      <c r="D7" s="5">
        <v>10000</v>
      </c>
      <c r="E7" s="5">
        <f>D7*25/75</f>
        <v>3333.3333333333335</v>
      </c>
      <c r="F7" s="5">
        <v>10000</v>
      </c>
      <c r="G7" s="5">
        <f>F7*25/75</f>
        <v>3333.3333333333335</v>
      </c>
      <c r="H7" s="5">
        <v>10000</v>
      </c>
      <c r="I7" s="5">
        <f>H7*25/75</f>
        <v>3333.3333333333335</v>
      </c>
      <c r="J7" s="7">
        <v>50000</v>
      </c>
      <c r="K7" s="7">
        <f>J7*25/75</f>
        <v>16666.666666666668</v>
      </c>
      <c r="L7" s="5">
        <f>B7+C7+D7+E7+F7+G7+H7+I7</f>
        <v>66666.666666666672</v>
      </c>
    </row>
    <row r="8" spans="1:13" x14ac:dyDescent="0.25">
      <c r="B8" s="2"/>
      <c r="C8" s="6">
        <f>SUM(C5:C7)</f>
        <v>41418.666666666664</v>
      </c>
      <c r="D8" s="2"/>
      <c r="E8" s="6">
        <f>SUM(E5:E7)</f>
        <v>13050</v>
      </c>
      <c r="F8" s="2"/>
      <c r="G8" s="6">
        <f>SUM(G5:G7)</f>
        <v>11757</v>
      </c>
      <c r="H8" s="2"/>
      <c r="I8" s="6">
        <f>SUM(I5:I7)</f>
        <v>22491.666666666668</v>
      </c>
      <c r="J8" s="2"/>
      <c r="K8" s="6">
        <f>SUM(K5:K7)</f>
        <v>88717.333333333328</v>
      </c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x14ac:dyDescent="0.25">
      <c r="B10" s="2"/>
      <c r="C10" s="2"/>
      <c r="D10" s="2"/>
      <c r="E10" s="2"/>
      <c r="F10" s="2"/>
      <c r="G10" s="2"/>
      <c r="H10" s="2"/>
      <c r="I10" s="2"/>
      <c r="J10" s="2"/>
    </row>
    <row r="11" spans="1:13" ht="79.900000000000006" customHeight="1" x14ac:dyDescent="0.25">
      <c r="A11" s="36"/>
      <c r="B11" s="47" t="s">
        <v>21</v>
      </c>
      <c r="C11" s="47" t="s">
        <v>18</v>
      </c>
      <c r="D11" s="52" t="s">
        <v>22</v>
      </c>
      <c r="E11" s="53"/>
      <c r="F11" s="54"/>
      <c r="G11" s="49" t="s">
        <v>24</v>
      </c>
      <c r="H11" s="50"/>
      <c r="I11" s="51"/>
      <c r="J11" s="41" t="s">
        <v>25</v>
      </c>
      <c r="K11" s="42"/>
      <c r="L11" s="43"/>
      <c r="M11" s="39" t="s">
        <v>23</v>
      </c>
    </row>
    <row r="12" spans="1:13" ht="90" x14ac:dyDescent="0.25">
      <c r="A12" s="37" t="s">
        <v>6</v>
      </c>
      <c r="B12" s="48"/>
      <c r="C12" s="48"/>
      <c r="D12" s="11" t="s">
        <v>15</v>
      </c>
      <c r="E12" s="11" t="s">
        <v>16</v>
      </c>
      <c r="F12" s="12" t="s">
        <v>17</v>
      </c>
      <c r="G12" s="13" t="s">
        <v>15</v>
      </c>
      <c r="H12" s="13" t="s">
        <v>16</v>
      </c>
      <c r="I12" s="14" t="s">
        <v>17</v>
      </c>
      <c r="J12" s="32" t="s">
        <v>15</v>
      </c>
      <c r="K12" s="32" t="s">
        <v>19</v>
      </c>
      <c r="L12" s="33" t="s">
        <v>20</v>
      </c>
      <c r="M12" s="40"/>
    </row>
    <row r="13" spans="1:13" x14ac:dyDescent="0.25">
      <c r="A13" s="15" t="s">
        <v>7</v>
      </c>
      <c r="B13" s="16">
        <v>4298</v>
      </c>
      <c r="C13" s="10">
        <v>313</v>
      </c>
      <c r="D13" s="17">
        <f>SUM(4250/8)</f>
        <v>531.25</v>
      </c>
      <c r="E13" s="18">
        <f>SUM(4250/58328*B13)</f>
        <v>313.16863256069121</v>
      </c>
      <c r="F13" s="19">
        <f>SUM(D13+E13)</f>
        <v>844.41863256069121</v>
      </c>
      <c r="G13" s="20">
        <f>SUM(18252/2/8)</f>
        <v>1140.75</v>
      </c>
      <c r="H13" s="21">
        <f t="shared" ref="H13:H20" si="0">SUM(9126/58328*B13)</f>
        <v>672.46516252914557</v>
      </c>
      <c r="I13" s="19">
        <f>SUM(G13:H13)</f>
        <v>1813.2151625291456</v>
      </c>
      <c r="J13" s="20">
        <f>SUM(6667/2/8)</f>
        <v>416.6875</v>
      </c>
      <c r="K13" s="21">
        <f>SUM(3333/6836*E13)</f>
        <v>152.69032362855233</v>
      </c>
      <c r="L13" s="19">
        <f>SUM(J13:K13)</f>
        <v>569.37782362855228</v>
      </c>
      <c r="M13" s="35">
        <f>SUM(F13+I13+L13)</f>
        <v>3227.0116187183894</v>
      </c>
    </row>
    <row r="14" spans="1:13" x14ac:dyDescent="0.25">
      <c r="A14" s="22" t="s">
        <v>8</v>
      </c>
      <c r="B14" s="19">
        <v>4733</v>
      </c>
      <c r="C14" s="10">
        <f>639</f>
        <v>639</v>
      </c>
      <c r="D14" s="17">
        <f t="shared" ref="D14:D20" si="1">SUM(4250/8)</f>
        <v>531.25</v>
      </c>
      <c r="E14" s="18">
        <f t="shared" ref="E14:E20" si="2">SUM(4250/58328*B14)</f>
        <v>344.86438760115209</v>
      </c>
      <c r="F14" s="19">
        <f t="shared" ref="F14:F20" si="3">SUM(D14+E14)</f>
        <v>876.11438760115209</v>
      </c>
      <c r="G14" s="20">
        <f t="shared" ref="G14:G20" si="4">SUM(18252/2/8)</f>
        <v>1140.75</v>
      </c>
      <c r="H14" s="21">
        <f t="shared" si="0"/>
        <v>740.52527088190925</v>
      </c>
      <c r="I14" s="19">
        <f t="shared" ref="I14:I20" si="5">SUM(G14:H14)</f>
        <v>1881.2752708819094</v>
      </c>
      <c r="J14" s="20">
        <f t="shared" ref="J14:J20" si="6">SUM(6667/2/8)</f>
        <v>416.6875</v>
      </c>
      <c r="K14" s="21">
        <f t="shared" ref="K14:K20" si="7">SUM(3333/6836*C14)</f>
        <v>311.55456407255707</v>
      </c>
      <c r="L14" s="19">
        <f t="shared" ref="L14:L20" si="8">SUM(J14:K14)</f>
        <v>728.24206407255701</v>
      </c>
      <c r="M14" s="35">
        <f t="shared" ref="M14:M20" si="9">SUM(F14+I14+L14)</f>
        <v>3485.6317225556186</v>
      </c>
    </row>
    <row r="15" spans="1:13" x14ac:dyDescent="0.25">
      <c r="A15" s="22" t="s">
        <v>9</v>
      </c>
      <c r="B15" s="23">
        <v>15091</v>
      </c>
      <c r="C15" s="10">
        <f>2652-14</f>
        <v>2638</v>
      </c>
      <c r="D15" s="17">
        <f t="shared" si="1"/>
        <v>531.25</v>
      </c>
      <c r="E15" s="18">
        <f t="shared" si="2"/>
        <v>1099.5876765875737</v>
      </c>
      <c r="F15" s="19">
        <f t="shared" si="3"/>
        <v>1630.8376765875737</v>
      </c>
      <c r="G15" s="20">
        <f t="shared" si="4"/>
        <v>1140.75</v>
      </c>
      <c r="H15" s="21">
        <f t="shared" si="0"/>
        <v>2361.1381497736934</v>
      </c>
      <c r="I15" s="19">
        <f t="shared" si="5"/>
        <v>3501.8881497736934</v>
      </c>
      <c r="J15" s="20">
        <f t="shared" si="6"/>
        <v>416.6875</v>
      </c>
      <c r="K15" s="21">
        <f t="shared" si="7"/>
        <v>1286.1986541837332</v>
      </c>
      <c r="L15" s="19">
        <f t="shared" si="8"/>
        <v>1702.8861541837332</v>
      </c>
      <c r="M15" s="35">
        <f t="shared" si="9"/>
        <v>6835.6119805450007</v>
      </c>
    </row>
    <row r="16" spans="1:13" x14ac:dyDescent="0.25">
      <c r="A16" s="22" t="s">
        <v>10</v>
      </c>
      <c r="B16" s="23">
        <v>5639</v>
      </c>
      <c r="C16" s="10">
        <f>475-82</f>
        <v>393</v>
      </c>
      <c r="D16" s="17">
        <f t="shared" si="1"/>
        <v>531.25</v>
      </c>
      <c r="E16" s="18">
        <f t="shared" si="2"/>
        <v>410.87899465093949</v>
      </c>
      <c r="F16" s="19">
        <f t="shared" si="3"/>
        <v>942.12899465093949</v>
      </c>
      <c r="G16" s="20">
        <f t="shared" si="4"/>
        <v>1140.75</v>
      </c>
      <c r="H16" s="21">
        <f t="shared" si="0"/>
        <v>882.27804827869977</v>
      </c>
      <c r="I16" s="19">
        <f t="shared" si="5"/>
        <v>2023.0280482786998</v>
      </c>
      <c r="J16" s="20">
        <f t="shared" si="6"/>
        <v>416.6875</v>
      </c>
      <c r="K16" s="21">
        <f t="shared" si="7"/>
        <v>191.61337039204213</v>
      </c>
      <c r="L16" s="19">
        <f t="shared" si="8"/>
        <v>608.30087039204216</v>
      </c>
      <c r="M16" s="35">
        <f t="shared" si="9"/>
        <v>3573.4579133216816</v>
      </c>
    </row>
    <row r="17" spans="1:14" x14ac:dyDescent="0.25">
      <c r="A17" s="22" t="s">
        <v>11</v>
      </c>
      <c r="B17" s="23">
        <v>10559</v>
      </c>
      <c r="C17" s="10">
        <f>1172-98</f>
        <v>1074</v>
      </c>
      <c r="D17" s="17">
        <f t="shared" si="1"/>
        <v>531.25</v>
      </c>
      <c r="E17" s="18">
        <f t="shared" si="2"/>
        <v>769.36891372925515</v>
      </c>
      <c r="F17" s="19">
        <f t="shared" si="3"/>
        <v>1300.6189137292552</v>
      </c>
      <c r="G17" s="20">
        <f t="shared" si="4"/>
        <v>1140.75</v>
      </c>
      <c r="H17" s="21">
        <f t="shared" si="0"/>
        <v>1652.0613427513372</v>
      </c>
      <c r="I17" s="19">
        <f t="shared" si="5"/>
        <v>2792.8113427513372</v>
      </c>
      <c r="J17" s="20">
        <f t="shared" si="6"/>
        <v>416.6875</v>
      </c>
      <c r="K17" s="21">
        <f t="shared" si="7"/>
        <v>523.64569923932129</v>
      </c>
      <c r="L17" s="19">
        <f t="shared" si="8"/>
        <v>940.33319923932129</v>
      </c>
      <c r="M17" s="35">
        <f t="shared" si="9"/>
        <v>5033.7634557199135</v>
      </c>
    </row>
    <row r="18" spans="1:14" x14ac:dyDescent="0.25">
      <c r="A18" s="22" t="s">
        <v>12</v>
      </c>
      <c r="B18" s="23">
        <v>6791</v>
      </c>
      <c r="C18" s="10">
        <f>651</f>
        <v>651</v>
      </c>
      <c r="D18" s="17">
        <f t="shared" si="1"/>
        <v>531.25</v>
      </c>
      <c r="E18" s="18">
        <f t="shared" si="2"/>
        <v>494.81809765464266</v>
      </c>
      <c r="F18" s="19">
        <f t="shared" si="3"/>
        <v>1026.0680976546428</v>
      </c>
      <c r="G18" s="20">
        <f t="shared" si="4"/>
        <v>1140.75</v>
      </c>
      <c r="H18" s="21">
        <f t="shared" si="0"/>
        <v>1062.5199903991222</v>
      </c>
      <c r="I18" s="19">
        <f t="shared" si="5"/>
        <v>2203.2699903991224</v>
      </c>
      <c r="J18" s="20">
        <f t="shared" si="6"/>
        <v>416.6875</v>
      </c>
      <c r="K18" s="21">
        <f t="shared" si="7"/>
        <v>317.40535400819192</v>
      </c>
      <c r="L18" s="19">
        <f t="shared" si="8"/>
        <v>734.09285400819192</v>
      </c>
      <c r="M18" s="35">
        <f t="shared" si="9"/>
        <v>3963.430942061957</v>
      </c>
    </row>
    <row r="19" spans="1:14" x14ac:dyDescent="0.25">
      <c r="A19" s="22" t="s">
        <v>13</v>
      </c>
      <c r="B19" s="23">
        <v>5631</v>
      </c>
      <c r="C19" s="10">
        <f>506</f>
        <v>506</v>
      </c>
      <c r="D19" s="17">
        <f t="shared" si="1"/>
        <v>531.25</v>
      </c>
      <c r="E19" s="18">
        <f t="shared" si="2"/>
        <v>410.29608421341374</v>
      </c>
      <c r="F19" s="19">
        <f t="shared" si="3"/>
        <v>941.54608421341368</v>
      </c>
      <c r="G19" s="20">
        <f t="shared" si="4"/>
        <v>1140.75</v>
      </c>
      <c r="H19" s="21">
        <f t="shared" si="0"/>
        <v>881.0263681250857</v>
      </c>
      <c r="I19" s="19">
        <f t="shared" si="5"/>
        <v>2021.7763681250858</v>
      </c>
      <c r="J19" s="20">
        <f t="shared" si="6"/>
        <v>416.6875</v>
      </c>
      <c r="K19" s="21">
        <f t="shared" si="7"/>
        <v>246.70830895260389</v>
      </c>
      <c r="L19" s="19">
        <f t="shared" si="8"/>
        <v>663.39580895260383</v>
      </c>
      <c r="M19" s="35">
        <f t="shared" si="9"/>
        <v>3626.7182612911038</v>
      </c>
    </row>
    <row r="20" spans="1:14" x14ac:dyDescent="0.25">
      <c r="A20" s="22" t="s">
        <v>14</v>
      </c>
      <c r="B20" s="24">
        <v>5586</v>
      </c>
      <c r="C20" s="10">
        <f>622</f>
        <v>622</v>
      </c>
      <c r="D20" s="17">
        <f t="shared" si="1"/>
        <v>531.25</v>
      </c>
      <c r="E20" s="18">
        <f t="shared" si="2"/>
        <v>407.01721300233163</v>
      </c>
      <c r="F20" s="19">
        <f t="shared" si="3"/>
        <v>938.26721300233157</v>
      </c>
      <c r="G20" s="20">
        <f t="shared" si="4"/>
        <v>1140.75</v>
      </c>
      <c r="H20" s="21">
        <f t="shared" si="0"/>
        <v>873.98566726100671</v>
      </c>
      <c r="I20" s="19">
        <f t="shared" si="5"/>
        <v>2014.7356672610067</v>
      </c>
      <c r="J20" s="20">
        <f t="shared" si="6"/>
        <v>416.6875</v>
      </c>
      <c r="K20" s="21">
        <f t="shared" si="7"/>
        <v>303.26594499707431</v>
      </c>
      <c r="L20" s="19">
        <f t="shared" si="8"/>
        <v>719.95344499707426</v>
      </c>
      <c r="M20" s="35">
        <f t="shared" si="9"/>
        <v>3672.9563252604125</v>
      </c>
    </row>
    <row r="21" spans="1:14" x14ac:dyDescent="0.25">
      <c r="A21" s="25" t="s">
        <v>4</v>
      </c>
      <c r="B21" s="26">
        <f t="shared" ref="B21:F21" si="10">SUM(B13:B20)</f>
        <v>58328</v>
      </c>
      <c r="C21" s="9">
        <f t="shared" si="10"/>
        <v>6836</v>
      </c>
      <c r="D21" s="27">
        <f t="shared" si="10"/>
        <v>4250</v>
      </c>
      <c r="E21" s="28">
        <f t="shared" si="10"/>
        <v>4250</v>
      </c>
      <c r="F21" s="26">
        <f t="shared" si="10"/>
        <v>8500</v>
      </c>
      <c r="G21" s="29">
        <f t="shared" ref="G21" si="11">SUM(G13:G20)</f>
        <v>9126</v>
      </c>
      <c r="H21" s="28">
        <f t="shared" ref="H21" si="12">SUM(H13:H20)</f>
        <v>9126</v>
      </c>
      <c r="I21" s="26">
        <f t="shared" ref="I21" si="13">SUM(I13:I20)</f>
        <v>18252</v>
      </c>
      <c r="J21" s="29">
        <f>SUM(J13:J20)</f>
        <v>3333.5</v>
      </c>
      <c r="K21" s="28">
        <f>SUM(K13:K20)</f>
        <v>3333.0822194740758</v>
      </c>
      <c r="L21" s="26">
        <f>SUM(L13:L20)</f>
        <v>6666.5822194740767</v>
      </c>
      <c r="M21" s="35">
        <f>SUM(M13:M20)</f>
        <v>33418.582219474076</v>
      </c>
      <c r="N21" s="34"/>
    </row>
    <row r="22" spans="1:14" ht="73.150000000000006" customHeight="1" x14ac:dyDescent="0.25">
      <c r="J22" s="44"/>
      <c r="K22" s="44"/>
      <c r="L22" s="44"/>
    </row>
    <row r="23" spans="1:14" x14ac:dyDescent="0.25">
      <c r="A23" s="30"/>
      <c r="C23" s="31"/>
    </row>
    <row r="24" spans="1:14" x14ac:dyDescent="0.25">
      <c r="A24" s="30"/>
      <c r="C24" s="31"/>
    </row>
    <row r="25" spans="1:14" x14ac:dyDescent="0.25">
      <c r="A25" s="30"/>
      <c r="C25" s="31"/>
    </row>
  </sheetData>
  <mergeCells count="13">
    <mergeCell ref="M11:M12"/>
    <mergeCell ref="J11:L11"/>
    <mergeCell ref="J22:L22"/>
    <mergeCell ref="L3:L4"/>
    <mergeCell ref="B11:B12"/>
    <mergeCell ref="G11:I11"/>
    <mergeCell ref="D11:F11"/>
    <mergeCell ref="C11:C12"/>
    <mergeCell ref="B3:C3"/>
    <mergeCell ref="D3:E3"/>
    <mergeCell ref="F3:G3"/>
    <mergeCell ref="H3:I3"/>
    <mergeCell ref="J3:K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Oja</dc:creator>
  <cp:lastModifiedBy>Anu Oja</cp:lastModifiedBy>
  <dcterms:created xsi:type="dcterms:W3CDTF">2024-03-12T11:36:21Z</dcterms:created>
  <dcterms:modified xsi:type="dcterms:W3CDTF">2024-04-16T12:41:15Z</dcterms:modified>
</cp:coreProperties>
</file>